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broma\Downloads\"/>
    </mc:Choice>
  </mc:AlternateContent>
  <xr:revisionPtr revIDLastSave="0" documentId="13_ncr:20001_{79A5E7B1-5448-4BDE-B359-1F9774AC3D83}" xr6:coauthVersionLast="47" xr6:coauthVersionMax="47" xr10:uidLastSave="{00000000-0000-0000-0000-000000000000}"/>
  <bookViews>
    <workbookView xWindow="17110" yWindow="0" windowWidth="17380" windowHeight="13770" activeTab="2" xr2:uid="{00000000-000D-0000-FFFF-FFFF00000000}"/>
  </bookViews>
  <sheets>
    <sheet name="Inputs" sheetId="1" r:id="rId1"/>
    <sheet name="References" sheetId="2" r:id="rId2"/>
    <sheet name="Lift Analysis" sheetId="3" r:id="rId3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3" l="1"/>
  <c r="F37" i="3"/>
  <c r="F36" i="3"/>
  <c r="F30" i="3"/>
  <c r="F29" i="3"/>
  <c r="F28" i="3"/>
  <c r="F21" i="3"/>
  <c r="F20" i="3"/>
  <c r="F12" i="3"/>
  <c r="F13" i="3"/>
  <c r="F14" i="3"/>
  <c r="E20" i="3"/>
  <c r="E21" i="3"/>
  <c r="E12" i="3"/>
  <c r="H38" i="3"/>
  <c r="D38" i="3"/>
  <c r="C38" i="3"/>
  <c r="H37" i="3"/>
  <c r="D37" i="3"/>
  <c r="C37" i="3"/>
  <c r="H36" i="3"/>
  <c r="D36" i="3"/>
  <c r="C36" i="3"/>
  <c r="H30" i="3"/>
  <c r="D30" i="3"/>
  <c r="C30" i="3"/>
  <c r="H29" i="3"/>
  <c r="D29" i="3"/>
  <c r="C29" i="3"/>
  <c r="H28" i="3"/>
  <c r="D28" i="3"/>
  <c r="C28" i="3"/>
  <c r="H22" i="3"/>
  <c r="D22" i="3"/>
  <c r="C22" i="3"/>
  <c r="F22" i="3" s="1"/>
  <c r="H21" i="3"/>
  <c r="D21" i="3"/>
  <c r="C21" i="3"/>
  <c r="H20" i="3"/>
  <c r="D20" i="3"/>
  <c r="C20" i="3"/>
  <c r="H14" i="3"/>
  <c r="D14" i="3"/>
  <c r="C14" i="3"/>
  <c r="H13" i="3"/>
  <c r="D13" i="3"/>
  <c r="C13" i="3"/>
  <c r="H12" i="3"/>
  <c r="D12" i="3"/>
  <c r="C12" i="3"/>
  <c r="E23" i="1"/>
  <c r="E6" i="1"/>
  <c r="E4" i="1"/>
  <c r="E19" i="1" s="1"/>
  <c r="B18" i="1" l="1"/>
  <c r="E20" i="1"/>
  <c r="E21" i="1"/>
  <c r="E5" i="1"/>
  <c r="B17" i="1" s="1"/>
  <c r="E9" i="1"/>
  <c r="E11" i="1"/>
  <c r="E14" i="1"/>
  <c r="E17" i="1"/>
  <c r="E18" i="1"/>
  <c r="B14" i="3" s="1"/>
  <c r="E14" i="3" s="1"/>
  <c r="G14" i="3" s="1"/>
  <c r="B13" i="3" l="1"/>
  <c r="E13" i="3" s="1"/>
  <c r="G13" i="3" s="1"/>
  <c r="E7" i="1"/>
  <c r="B29" i="3" s="1"/>
  <c r="E29" i="3" s="1"/>
  <c r="G29" i="3" s="1"/>
  <c r="E13" i="1"/>
  <c r="E8" i="1"/>
  <c r="E10" i="1"/>
  <c r="E12" i="1"/>
  <c r="B38" i="3"/>
  <c r="E38" i="3" s="1"/>
  <c r="G38" i="3" s="1"/>
  <c r="B30" i="3"/>
  <c r="E30" i="3" s="1"/>
  <c r="G30" i="3" s="1"/>
  <c r="B21" i="3"/>
  <c r="G21" i="3" s="1"/>
  <c r="B19" i="1"/>
  <c r="E22" i="1"/>
  <c r="B37" i="3" l="1"/>
  <c r="E37" i="3" s="1"/>
  <c r="G37" i="3" s="1"/>
  <c r="B28" i="3"/>
  <c r="E28" i="3" s="1"/>
  <c r="B36" i="3"/>
  <c r="E36" i="3" s="1"/>
  <c r="B20" i="3"/>
  <c r="B22" i="3"/>
  <c r="E22" i="3" s="1"/>
  <c r="G22" i="3" s="1"/>
  <c r="B12" i="3"/>
  <c r="G12" i="3" l="1"/>
  <c r="F15" i="3"/>
  <c r="B4" i="3" s="1"/>
  <c r="F39" i="3"/>
  <c r="B7" i="3" s="1"/>
  <c r="C7" i="3" s="1"/>
  <c r="G36" i="3"/>
  <c r="G20" i="3"/>
  <c r="F23" i="3"/>
  <c r="B5" i="3" s="1"/>
  <c r="C5" i="3" s="1"/>
  <c r="G28" i="3"/>
  <c r="F31" i="3"/>
  <c r="B6" i="3" s="1"/>
  <c r="C6" i="3" s="1"/>
  <c r="B8" i="3" l="1"/>
  <c r="C4" i="3"/>
</calcChain>
</file>

<file path=xl/sharedStrings.xml><?xml version="1.0" encoding="utf-8"?>
<sst xmlns="http://schemas.openxmlformats.org/spreadsheetml/2006/main" count="196" uniqueCount="120">
  <si>
    <t>Anthropometry Input Sheet</t>
  </si>
  <si>
    <t>Setting / Measurement</t>
  </si>
  <si>
    <t>Input</t>
  </si>
  <si>
    <t>Converted / helper</t>
  </si>
  <si>
    <t>Value</t>
  </si>
  <si>
    <t>Notes</t>
  </si>
  <si>
    <t>Unit for lengths</t>
  </si>
  <si>
    <t>in</t>
  </si>
  <si>
    <t>Length unit in cm</t>
  </si>
  <si>
    <t>1 if using cm, 2.54 if using inches</t>
  </si>
  <si>
    <t>Height</t>
  </si>
  <si>
    <t>Height (cm)</t>
  </si>
  <si>
    <t>Bodyweight</t>
  </si>
  <si>
    <t>Bodyweight (kg)</t>
  </si>
  <si>
    <t>Shoulder width</t>
  </si>
  <si>
    <t>Shoulder width / height</t>
  </si>
  <si>
    <t>Hip width</t>
  </si>
  <si>
    <t>Hip width / height</t>
  </si>
  <si>
    <t>Torso length</t>
  </si>
  <si>
    <t>Torso length / height</t>
  </si>
  <si>
    <t>Arm length</t>
  </si>
  <si>
    <t>Arm length / height</t>
  </si>
  <si>
    <t>Upper arm length</t>
  </si>
  <si>
    <t>Upper arm / height</t>
  </si>
  <si>
    <t>Forearm length</t>
  </si>
  <si>
    <t>Forearm / height</t>
  </si>
  <si>
    <t>Femur length</t>
  </si>
  <si>
    <t>Femur / height</t>
  </si>
  <si>
    <t>Tibia length</t>
  </si>
  <si>
    <t>Tibia / height</t>
  </si>
  <si>
    <t>Quick readout</t>
  </si>
  <si>
    <t>Additional ratios</t>
  </si>
  <si>
    <t>Why it matters</t>
  </si>
  <si>
    <t>Torso / femur</t>
  </si>
  <si>
    <t>Higher usually helps squat; lower usually helps deadlift</t>
  </si>
  <si>
    <t>Shoulder / hip</t>
  </si>
  <si>
    <t>A broader upper frame often helps squat &amp; upper-body stability</t>
  </si>
  <si>
    <t>Bodyweight / height</t>
  </si>
  <si>
    <t>Arm / torso</t>
  </si>
  <si>
    <t>Higher often helps deadlift; lower often helps bench</t>
  </si>
  <si>
    <t>Upper arm / arm</t>
  </si>
  <si>
    <t>Higher can help pressing leverage</t>
  </si>
  <si>
    <t>Forearm / arm</t>
  </si>
  <si>
    <t>Context for lockout and total arm segment balance</t>
  </si>
  <si>
    <t>BMI proxy</t>
  </si>
  <si>
    <t>General size context</t>
  </si>
  <si>
    <t>Interpretation</t>
  </si>
  <si>
    <t>Use with coaching judgment, not as destiny</t>
  </si>
  <si>
    <t>Reference Ratios and Weights</t>
  </si>
  <si>
    <t>Lift</t>
  </si>
  <si>
    <t>Metric</t>
  </si>
  <si>
    <t>Ideal midpoint</t>
  </si>
  <si>
    <t>Tolerance</t>
  </si>
  <si>
    <t>Weight</t>
  </si>
  <si>
    <t>Squat</t>
  </si>
  <si>
    <t>Femur / Height</t>
  </si>
  <si>
    <t>Lower relative femur usually helps keep the bar path efficient.</t>
  </si>
  <si>
    <t>Torso / Femur</t>
  </si>
  <si>
    <t>Longer torso relative to femur often helps the squat.</t>
  </si>
  <si>
    <t>Shoulder / Hip</t>
  </si>
  <si>
    <t>A wider upper frame can improve support and stability.</t>
  </si>
  <si>
    <t>Deadlift</t>
  </si>
  <si>
    <t>Arm / Height</t>
  </si>
  <si>
    <t>Longer arms usually reduce ROM and improve start position.</t>
  </si>
  <si>
    <t>Torso / Height</t>
  </si>
  <si>
    <t>A slightly shorter torso often helps the pull.</t>
  </si>
  <si>
    <t>Bench Press</t>
  </si>
  <si>
    <t>Shorter arms usually reduce ROM and help pressing.</t>
  </si>
  <si>
    <t>Shoulder / Height</t>
  </si>
  <si>
    <t>Broader shoulders often support pressing stability.</t>
  </si>
  <si>
    <t>A deeper torso/arch potential can help the bench.</t>
  </si>
  <si>
    <t>Overhead Press</t>
  </si>
  <si>
    <t>Shorter arms usually lower ROM overhead.</t>
  </si>
  <si>
    <t>Broader shoulders often aid upper-body support.</t>
  </si>
  <si>
    <t>A solid torso proportion often helps standing press mechanics.</t>
  </si>
  <si>
    <t>Score guide</t>
  </si>
  <si>
    <t>Model note</t>
  </si>
  <si>
    <t>&gt;= 80</t>
  </si>
  <si>
    <t>Strong advantage</t>
  </si>
  <si>
    <t>This model estimates leverage advantage from proportions only. It does not account for skill, technique, mobility, stance/grip style, body composition, or equipment.</t>
  </si>
  <si>
    <t>65 to 79.99</t>
  </si>
  <si>
    <t>Moderate advantage</t>
  </si>
  <si>
    <t>50 to 64.99</t>
  </si>
  <si>
    <t>Neutral / mixed</t>
  </si>
  <si>
    <t>&lt; 50</t>
  </si>
  <si>
    <t>Disadvantaged</t>
  </si>
  <si>
    <t>Lift Anthropometry Dashboard</t>
  </si>
  <si>
    <t>Advantage Score</t>
  </si>
  <si>
    <t>Classification</t>
  </si>
  <si>
    <t>Primary read</t>
  </si>
  <si>
    <t>Leverages for squatting pattern</t>
  </si>
  <si>
    <t>Leverages for pulling pattern</t>
  </si>
  <si>
    <t>Leverages for horizontal press</t>
  </si>
  <si>
    <t>Leverages for vertical press</t>
  </si>
  <si>
    <t>Best lift anthropometrically</t>
  </si>
  <si>
    <t>Squat Anthropometry</t>
  </si>
  <si>
    <t>User Ratio</t>
  </si>
  <si>
    <t>Ideal Midpoint</t>
  </si>
  <si>
    <t>Distance</t>
  </si>
  <si>
    <t>Fit Score</t>
  </si>
  <si>
    <t>Weighted Score</t>
  </si>
  <si>
    <t>Comment</t>
  </si>
  <si>
    <t>Shorter relative femurs usually help.</t>
  </si>
  <si>
    <t>Longer torso relative to femur usually helps.</t>
  </si>
  <si>
    <t>Wider upper frame often helps.</t>
  </si>
  <si>
    <t>Section result</t>
  </si>
  <si>
    <t>Weighted mean is sent to the summary table above.</t>
  </si>
  <si>
    <t>Interpretation: scores closer to 100 mean the measurement cluster sits nearer the model's preferred leverage profile for that lift.</t>
  </si>
  <si>
    <t>Deadlift Anthropometry</t>
  </si>
  <si>
    <t>Longer arms usually help.</t>
  </si>
  <si>
    <t>Slightly shorter torso usually helps.</t>
  </si>
  <si>
    <t>Bench Press Anthropometry</t>
  </si>
  <si>
    <t>Shorter arms usually help pressing.</t>
  </si>
  <si>
    <t>Broader shoulders can help stability.</t>
  </si>
  <si>
    <t>A deeper torso can help bench mechanics.</t>
  </si>
  <si>
    <t>Overhead Press Anthropometry</t>
  </si>
  <si>
    <t>Shorter arms usually help overhead.</t>
  </si>
  <si>
    <t>Broader shoulders can help support.</t>
  </si>
  <si>
    <t>Torso proportion influences press mechanics.</t>
  </si>
  <si>
    <t>Shorter femurs make start awkward.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</si>
</sst>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6">
    <font>
      <sz val="11"/>
      <name val="Carlito"/>
    </font>
    <font>
      <b/>
      <sz val="14"/>
      <color rgb="FFFFFFFF"/>
      <name val="Carlito"/>
    </font>
    <font>
      <sz val="11"/>
      <color rgb="FF1F1F1F"/>
      <name val="Carlito"/>
    </font>
    <font>
      <b/>
      <sz val="11"/>
      <color rgb="FFFFFFFF"/>
      <name val="Carlito"/>
    </font>
    <font>
      <i/>
      <sz val="11"/>
      <color rgb="FF7F6000"/>
      <name val="Carlito"/>
    </font>
    <font>
      <b/>
      <sz val="11"/>
      <color rgb="FF1F1F1F"/>
      <name val="Carlito"/>
    </font>
  </fonts>
  <fills count="8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F3F6FA"/>
      </patternFill>
    </fill>
    <fill>
      <patternFill patternType="solid">
        <fgColor rgb="FF5B9BD5"/>
      </patternFill>
    </fill>
    <fill>
      <patternFill patternType="solid">
        <fgColor rgb="FFFFF2CC"/>
      </patternFill>
    </fill>
    <fill>
      <patternFill patternType="solid">
        <fgColor rgb="FFD9EAF7"/>
      </patternFill>
    </fill>
    <fill>
      <patternFill patternType="solid">
        <fgColor rgb="FFFDC7C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3" fillId="4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wrapText="1"/>
    </xf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64" fontId="2" fillId="3" borderId="0" xfId="0" applyNumberFormat="1" applyFont="1" applyFill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wrapText="1"/>
    </xf>
    <xf numFmtId="0" fontId="5" fillId="6" borderId="0" xfId="0" applyFont="1" applyFill="1" applyAlignment="1">
      <alignment horizontal="left" vertical="center" wrapText="1"/>
    </xf>
    <xf numFmtId="0" fontId="2" fillId="7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Overall Anthropometric Advantage by Lift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Advantage Score</c:v>
          </c:tx>
          <c:invertIfNegative val="1"/>
          <c:cat>
            <c:strRef>
              <c:f>'Lift Analysis'!$A$4:$A$7</c:f>
              <c:strCache>
                <c:ptCount val="4"/>
                <c:pt idx="0">
                  <c:v>Squat</c:v>
                </c:pt>
                <c:pt idx="1">
                  <c:v>Deadlift</c:v>
                </c:pt>
                <c:pt idx="2">
                  <c:v>Bench Press</c:v>
                </c:pt>
                <c:pt idx="3">
                  <c:v>Overhead Press</c:v>
                </c:pt>
              </c:strCache>
            </c:strRef>
          </c:cat>
          <c:val>
            <c:numRef>
              <c:f>'Lift Analysis'!$B$4:$B$7</c:f>
              <c:numCache>
                <c:formatCode>General</c:formatCode>
                <c:ptCount val="4"/>
                <c:pt idx="0">
                  <c:v>201.4</c:v>
                </c:pt>
                <c:pt idx="1">
                  <c:v>-52.3</c:v>
                </c:pt>
                <c:pt idx="2">
                  <c:v>232.1</c:v>
                </c:pt>
                <c:pt idx="3">
                  <c:v>222.6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4-4107-80F1-EFA587A28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Squat Metric Fit Scores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User Ratio</c:v>
          </c:tx>
          <c:invertIfNegative val="1"/>
          <c:cat>
            <c:strRef>
              <c:f>'Lift Analysis'!$A$12:$A$14</c:f>
              <c:strCache>
                <c:ptCount val="3"/>
                <c:pt idx="0">
                  <c:v>Femur / Height</c:v>
                </c:pt>
                <c:pt idx="1">
                  <c:v>Torso / Femur</c:v>
                </c:pt>
                <c:pt idx="2">
                  <c:v>Shoulder / Hip</c:v>
                </c:pt>
              </c:strCache>
            </c:strRef>
          </c:cat>
          <c:val>
            <c:numRef>
              <c:f>'Lift Analysis'!$B$12:$B$14</c:f>
              <c:numCache>
                <c:formatCode>0.000</c:formatCode>
                <c:ptCount val="3"/>
                <c:pt idx="0">
                  <c:v>0.22857142857142856</c:v>
                </c:pt>
                <c:pt idx="1">
                  <c:v>1.5625</c:v>
                </c:pt>
                <c:pt idx="2">
                  <c:v>1.5714285714285714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7D-4E88-B537-A9D30AF8FE6F}"/>
            </c:ext>
          </c:extLst>
        </c:ser>
        <c:ser>
          <c:idx val="1"/>
          <c:order val="1"/>
          <c:tx>
            <c:v>Ideal Midpoint</c:v>
          </c:tx>
          <c:invertIfNegative val="1"/>
          <c:cat>
            <c:strRef>
              <c:f>'Lift Analysis'!$A$12:$A$14</c:f>
              <c:strCache>
                <c:ptCount val="3"/>
                <c:pt idx="0">
                  <c:v>Femur / Height</c:v>
                </c:pt>
                <c:pt idx="1">
                  <c:v>Torso / Femur</c:v>
                </c:pt>
                <c:pt idx="2">
                  <c:v>Shoulder / Hip</c:v>
                </c:pt>
              </c:strCache>
            </c:strRef>
          </c:cat>
          <c:val>
            <c:numRef>
              <c:f>'Lift Analysis'!$C$12:$C$14</c:f>
              <c:numCache>
                <c:formatCode>0.000</c:formatCode>
                <c:ptCount val="3"/>
                <c:pt idx="0">
                  <c:v>0.255</c:v>
                </c:pt>
                <c:pt idx="1">
                  <c:v>1.1000000000000001</c:v>
                </c:pt>
                <c:pt idx="2">
                  <c:v>1.38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7D-4E88-B537-A9D30AF8FE6F}"/>
            </c:ext>
          </c:extLst>
        </c:ser>
        <c:ser>
          <c:idx val="2"/>
          <c:order val="2"/>
          <c:tx>
            <c:v>Tolerance</c:v>
          </c:tx>
          <c:invertIfNegative val="1"/>
          <c:cat>
            <c:strRef>
              <c:f>'Lift Analysis'!$A$12:$A$14</c:f>
              <c:strCache>
                <c:ptCount val="3"/>
                <c:pt idx="0">
                  <c:v>Femur / Height</c:v>
                </c:pt>
                <c:pt idx="1">
                  <c:v>Torso / Femur</c:v>
                </c:pt>
                <c:pt idx="2">
                  <c:v>Shoulder / Hip</c:v>
                </c:pt>
              </c:strCache>
            </c:strRef>
          </c:cat>
          <c:val>
            <c:numRef>
              <c:f>'Lift Analysis'!$D$12:$D$14</c:f>
              <c:numCache>
                <c:formatCode>0.000</c:formatCode>
                <c:ptCount val="3"/>
                <c:pt idx="0">
                  <c:v>4.4999999999999998E-2</c:v>
                </c:pt>
                <c:pt idx="1">
                  <c:v>0.3</c:v>
                </c:pt>
                <c:pt idx="2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7D-4E88-B537-A9D30AF8FE6F}"/>
            </c:ext>
          </c:extLst>
        </c:ser>
        <c:ser>
          <c:idx val="3"/>
          <c:order val="3"/>
          <c:tx>
            <c:v>Distance</c:v>
          </c:tx>
          <c:invertIfNegative val="1"/>
          <c:cat>
            <c:strRef>
              <c:f>'Lift Analysis'!$A$12:$A$14</c:f>
              <c:strCache>
                <c:ptCount val="3"/>
                <c:pt idx="0">
                  <c:v>Femur / Height</c:v>
                </c:pt>
                <c:pt idx="1">
                  <c:v>Torso / Femur</c:v>
                </c:pt>
                <c:pt idx="2">
                  <c:v>Shoulder / Hip</c:v>
                </c:pt>
              </c:strCache>
            </c:strRef>
          </c:cat>
          <c:val>
            <c:numRef>
              <c:f>'Lift Analysis'!$E$12:$E$14</c:f>
              <c:numCache>
                <c:formatCode>0.000</c:formatCode>
                <c:ptCount val="3"/>
                <c:pt idx="0">
                  <c:v>2.642857142857144E-2</c:v>
                </c:pt>
                <c:pt idx="1">
                  <c:v>0.46249999999999991</c:v>
                </c:pt>
                <c:pt idx="2">
                  <c:v>0.1914285714285715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7D-4E88-B537-A9D30AF8FE6F}"/>
            </c:ext>
          </c:extLst>
        </c:ser>
        <c:ser>
          <c:idx val="4"/>
          <c:order val="4"/>
          <c:tx>
            <c:v>Fit Score</c:v>
          </c:tx>
          <c:invertIfNegative val="1"/>
          <c:cat>
            <c:strRef>
              <c:f>'Lift Analysis'!$A$12:$A$14</c:f>
              <c:strCache>
                <c:ptCount val="3"/>
                <c:pt idx="0">
                  <c:v>Femur / Height</c:v>
                </c:pt>
                <c:pt idx="1">
                  <c:v>Torso / Femur</c:v>
                </c:pt>
                <c:pt idx="2">
                  <c:v>Shoulder / Hip</c:v>
                </c:pt>
              </c:strCache>
            </c:strRef>
          </c:cat>
          <c:val>
            <c:numRef>
              <c:f>'Lift Analysis'!$F$12:$F$14</c:f>
              <c:numCache>
                <c:formatCode>0.0</c:formatCode>
                <c:ptCount val="3"/>
                <c:pt idx="0">
                  <c:v>158.73015873015876</c:v>
                </c:pt>
                <c:pt idx="1">
                  <c:v>254.16666666666666</c:v>
                </c:pt>
                <c:pt idx="2">
                  <c:v>195.71428571428575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7D-4E88-B537-A9D30AF8F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0.000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Deadlift Metric Fit Scores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User Ratio</c:v>
          </c:tx>
          <c:invertIfNegative val="1"/>
          <c:cat>
            <c:strRef>
              <c:f>'Lift Analysis'!$A$20:$A$22</c:f>
              <c:strCache>
                <c:ptCount val="3"/>
                <c:pt idx="0">
                  <c:v>Arm / Height</c:v>
                </c:pt>
                <c:pt idx="1">
                  <c:v>Torso / Height</c:v>
                </c:pt>
                <c:pt idx="2">
                  <c:v>Femur / Height</c:v>
                </c:pt>
              </c:strCache>
            </c:strRef>
          </c:cat>
          <c:val>
            <c:numRef>
              <c:f>'Lift Analysis'!$B$20:$B$22</c:f>
              <c:numCache>
                <c:formatCode>0.000</c:formatCode>
                <c:ptCount val="3"/>
                <c:pt idx="0">
                  <c:v>0.34285714285714286</c:v>
                </c:pt>
                <c:pt idx="1">
                  <c:v>0.3571428571428571</c:v>
                </c:pt>
                <c:pt idx="2">
                  <c:v>0.22857142857142856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37-4330-96FC-46C4D012EA0C}"/>
            </c:ext>
          </c:extLst>
        </c:ser>
        <c:ser>
          <c:idx val="1"/>
          <c:order val="1"/>
          <c:tx>
            <c:v>Ideal Midpoint</c:v>
          </c:tx>
          <c:invertIfNegative val="1"/>
          <c:cat>
            <c:strRef>
              <c:f>'Lift Analysis'!$A$20:$A$22</c:f>
              <c:strCache>
                <c:ptCount val="3"/>
                <c:pt idx="0">
                  <c:v>Arm / Height</c:v>
                </c:pt>
                <c:pt idx="1">
                  <c:v>Torso / Height</c:v>
                </c:pt>
                <c:pt idx="2">
                  <c:v>Femur / Height</c:v>
                </c:pt>
              </c:strCache>
            </c:strRef>
          </c:cat>
          <c:val>
            <c:numRef>
              <c:f>'Lift Analysis'!$C$20:$C$22</c:f>
              <c:numCache>
                <c:formatCode>0.000</c:formatCode>
                <c:ptCount val="3"/>
                <c:pt idx="0">
                  <c:v>0.46500000000000002</c:v>
                </c:pt>
                <c:pt idx="1">
                  <c:v>0.315</c:v>
                </c:pt>
                <c:pt idx="2">
                  <c:v>0.245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37-4330-96FC-46C4D012EA0C}"/>
            </c:ext>
          </c:extLst>
        </c:ser>
        <c:ser>
          <c:idx val="2"/>
          <c:order val="2"/>
          <c:tx>
            <c:v>Tolerance</c:v>
          </c:tx>
          <c:invertIfNegative val="1"/>
          <c:cat>
            <c:strRef>
              <c:f>'Lift Analysis'!$A$20:$A$22</c:f>
              <c:strCache>
                <c:ptCount val="3"/>
                <c:pt idx="0">
                  <c:v>Arm / Height</c:v>
                </c:pt>
                <c:pt idx="1">
                  <c:v>Torso / Height</c:v>
                </c:pt>
                <c:pt idx="2">
                  <c:v>Femur / Height</c:v>
                </c:pt>
              </c:strCache>
            </c:strRef>
          </c:cat>
          <c:val>
            <c:numRef>
              <c:f>'Lift Analysis'!$D$20:$D$22</c:f>
              <c:numCache>
                <c:formatCode>0.000</c:formatCode>
                <c:ptCount val="3"/>
                <c:pt idx="0">
                  <c:v>4.4999999999999998E-2</c:v>
                </c:pt>
                <c:pt idx="1">
                  <c:v>5.5E-2</c:v>
                </c:pt>
                <c:pt idx="2">
                  <c:v>4.4999999999999998E-2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37-4330-96FC-46C4D012EA0C}"/>
            </c:ext>
          </c:extLst>
        </c:ser>
        <c:ser>
          <c:idx val="3"/>
          <c:order val="3"/>
          <c:tx>
            <c:v>Distance</c:v>
          </c:tx>
          <c:invertIfNegative val="1"/>
          <c:cat>
            <c:strRef>
              <c:f>'Lift Analysis'!$A$20:$A$22</c:f>
              <c:strCache>
                <c:ptCount val="3"/>
                <c:pt idx="0">
                  <c:v>Arm / Height</c:v>
                </c:pt>
                <c:pt idx="1">
                  <c:v>Torso / Height</c:v>
                </c:pt>
                <c:pt idx="2">
                  <c:v>Femur / Height</c:v>
                </c:pt>
              </c:strCache>
            </c:strRef>
          </c:cat>
          <c:val>
            <c:numRef>
              <c:f>'Lift Analysis'!$E$20:$E$22</c:f>
              <c:numCache>
                <c:formatCode>0.000</c:formatCode>
                <c:ptCount val="3"/>
                <c:pt idx="0">
                  <c:v>0.12214285714285716</c:v>
                </c:pt>
                <c:pt idx="1">
                  <c:v>4.2142857142857093E-2</c:v>
                </c:pt>
                <c:pt idx="2">
                  <c:v>1.6428571428571431E-2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37-4330-96FC-46C4D012EA0C}"/>
            </c:ext>
          </c:extLst>
        </c:ser>
        <c:ser>
          <c:idx val="4"/>
          <c:order val="4"/>
          <c:tx>
            <c:v>Fit Score</c:v>
          </c:tx>
          <c:invertIfNegative val="1"/>
          <c:cat>
            <c:strRef>
              <c:f>'Lift Analysis'!$A$20:$A$22</c:f>
              <c:strCache>
                <c:ptCount val="3"/>
                <c:pt idx="0">
                  <c:v>Arm / Height</c:v>
                </c:pt>
                <c:pt idx="1">
                  <c:v>Torso / Height</c:v>
                </c:pt>
                <c:pt idx="2">
                  <c:v>Femur / Height</c:v>
                </c:pt>
              </c:strCache>
            </c:strRef>
          </c:cat>
          <c:val>
            <c:numRef>
              <c:f>'Lift Analysis'!$F$20:$F$22</c:f>
              <c:numCache>
                <c:formatCode>0.0</c:formatCode>
                <c:ptCount val="3"/>
                <c:pt idx="0">
                  <c:v>-171.4285714285715</c:v>
                </c:pt>
                <c:pt idx="1">
                  <c:v>23.376623376623456</c:v>
                </c:pt>
                <c:pt idx="2">
                  <c:v>63.49206349206348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37-4330-96FC-46C4D012E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0.000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Bench Metric Fit Scores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User Ratio</c:v>
          </c:tx>
          <c:invertIfNegative val="1"/>
          <c:cat>
            <c:strRef>
              <c:f>'Lift Analysis'!$A$28:$A$30</c:f>
              <c:strCache>
                <c:ptCount val="3"/>
                <c:pt idx="0">
                  <c:v>Arm / Height</c:v>
                </c:pt>
                <c:pt idx="1">
                  <c:v>Shoulder / Height</c:v>
                </c:pt>
                <c:pt idx="2">
                  <c:v>Torso / Height</c:v>
                </c:pt>
              </c:strCache>
            </c:strRef>
          </c:cat>
          <c:val>
            <c:numRef>
              <c:f>'Lift Analysis'!$B$28:$B$30</c:f>
              <c:numCache>
                <c:formatCode>0.000</c:formatCode>
                <c:ptCount val="3"/>
                <c:pt idx="0">
                  <c:v>0.34285714285714286</c:v>
                </c:pt>
                <c:pt idx="1">
                  <c:v>0.31428571428571428</c:v>
                </c:pt>
                <c:pt idx="2">
                  <c:v>0.3571428571428571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96-4A6D-A8BA-DF8196AD23A9}"/>
            </c:ext>
          </c:extLst>
        </c:ser>
        <c:ser>
          <c:idx val="1"/>
          <c:order val="1"/>
          <c:tx>
            <c:v>Ideal Midpoint</c:v>
          </c:tx>
          <c:invertIfNegative val="1"/>
          <c:cat>
            <c:strRef>
              <c:f>'Lift Analysis'!$A$28:$A$30</c:f>
              <c:strCache>
                <c:ptCount val="3"/>
                <c:pt idx="0">
                  <c:v>Arm / Height</c:v>
                </c:pt>
                <c:pt idx="1">
                  <c:v>Shoulder / Height</c:v>
                </c:pt>
                <c:pt idx="2">
                  <c:v>Torso / Height</c:v>
                </c:pt>
              </c:strCache>
            </c:strRef>
          </c:cat>
          <c:val>
            <c:numRef>
              <c:f>'Lift Analysis'!$C$28:$C$30</c:f>
              <c:numCache>
                <c:formatCode>0.000</c:formatCode>
                <c:ptCount val="3"/>
                <c:pt idx="0">
                  <c:v>0.42499999999999999</c:v>
                </c:pt>
                <c:pt idx="1">
                  <c:v>0.255</c:v>
                </c:pt>
                <c:pt idx="2">
                  <c:v>0.35499999999999998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96-4A6D-A8BA-DF8196AD23A9}"/>
            </c:ext>
          </c:extLst>
        </c:ser>
        <c:ser>
          <c:idx val="2"/>
          <c:order val="2"/>
          <c:tx>
            <c:v>Tolerance</c:v>
          </c:tx>
          <c:invertIfNegative val="1"/>
          <c:cat>
            <c:strRef>
              <c:f>'Lift Analysis'!$A$28:$A$30</c:f>
              <c:strCache>
                <c:ptCount val="3"/>
                <c:pt idx="0">
                  <c:v>Arm / Height</c:v>
                </c:pt>
                <c:pt idx="1">
                  <c:v>Shoulder / Height</c:v>
                </c:pt>
                <c:pt idx="2">
                  <c:v>Torso / Height</c:v>
                </c:pt>
              </c:strCache>
            </c:strRef>
          </c:cat>
          <c:val>
            <c:numRef>
              <c:f>'Lift Analysis'!$D$28:$D$30</c:f>
              <c:numCache>
                <c:formatCode>0.000</c:formatCode>
                <c:ptCount val="3"/>
                <c:pt idx="0">
                  <c:v>4.4999999999999998E-2</c:v>
                </c:pt>
                <c:pt idx="1">
                  <c:v>4.4999999999999998E-2</c:v>
                </c:pt>
                <c:pt idx="2">
                  <c:v>5.5E-2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96-4A6D-A8BA-DF8196AD23A9}"/>
            </c:ext>
          </c:extLst>
        </c:ser>
        <c:ser>
          <c:idx val="3"/>
          <c:order val="3"/>
          <c:tx>
            <c:v>Distance</c:v>
          </c:tx>
          <c:invertIfNegative val="1"/>
          <c:cat>
            <c:strRef>
              <c:f>'Lift Analysis'!$A$28:$A$30</c:f>
              <c:strCache>
                <c:ptCount val="3"/>
                <c:pt idx="0">
                  <c:v>Arm / Height</c:v>
                </c:pt>
                <c:pt idx="1">
                  <c:v>Shoulder / Height</c:v>
                </c:pt>
                <c:pt idx="2">
                  <c:v>Torso / Height</c:v>
                </c:pt>
              </c:strCache>
            </c:strRef>
          </c:cat>
          <c:val>
            <c:numRef>
              <c:f>'Lift Analysis'!$E$28:$E$30</c:f>
              <c:numCache>
                <c:formatCode>0.000</c:formatCode>
                <c:ptCount val="3"/>
                <c:pt idx="0">
                  <c:v>8.2142857142857129E-2</c:v>
                </c:pt>
                <c:pt idx="1">
                  <c:v>5.9285714285714275E-2</c:v>
                </c:pt>
                <c:pt idx="2">
                  <c:v>2.142857142857113E-3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96-4A6D-A8BA-DF8196AD23A9}"/>
            </c:ext>
          </c:extLst>
        </c:ser>
        <c:ser>
          <c:idx val="4"/>
          <c:order val="4"/>
          <c:tx>
            <c:v>Fit Score</c:v>
          </c:tx>
          <c:invertIfNegative val="1"/>
          <c:cat>
            <c:strRef>
              <c:f>'Lift Analysis'!$A$28:$A$30</c:f>
              <c:strCache>
                <c:ptCount val="3"/>
                <c:pt idx="0">
                  <c:v>Arm / Height</c:v>
                </c:pt>
                <c:pt idx="1">
                  <c:v>Shoulder / Height</c:v>
                </c:pt>
                <c:pt idx="2">
                  <c:v>Torso / Height</c:v>
                </c:pt>
              </c:strCache>
            </c:strRef>
          </c:cat>
          <c:val>
            <c:numRef>
              <c:f>'Lift Analysis'!$F$28:$F$30</c:f>
              <c:numCache>
                <c:formatCode>0.0</c:formatCode>
                <c:ptCount val="3"/>
                <c:pt idx="0">
                  <c:v>282.53968253968253</c:v>
                </c:pt>
                <c:pt idx="1">
                  <c:v>295.23809523809524</c:v>
                </c:pt>
                <c:pt idx="2">
                  <c:v>103.89610389610384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96-4A6D-A8BA-DF8196AD2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0.000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Overhead Press Metric Fit Scores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User Ratio</c:v>
          </c:tx>
          <c:invertIfNegative val="1"/>
          <c:cat>
            <c:strRef>
              <c:f>'Lift Analysis'!$A$36:$A$38</c:f>
              <c:strCache>
                <c:ptCount val="3"/>
                <c:pt idx="0">
                  <c:v>Arm / Height</c:v>
                </c:pt>
                <c:pt idx="1">
                  <c:v>Shoulder / Height</c:v>
                </c:pt>
                <c:pt idx="2">
                  <c:v>Torso / Height</c:v>
                </c:pt>
              </c:strCache>
            </c:strRef>
          </c:cat>
          <c:val>
            <c:numRef>
              <c:f>'Lift Analysis'!$B$36:$B$38</c:f>
              <c:numCache>
                <c:formatCode>0.000</c:formatCode>
                <c:ptCount val="3"/>
                <c:pt idx="0">
                  <c:v>0.34285714285714286</c:v>
                </c:pt>
                <c:pt idx="1">
                  <c:v>0.31428571428571428</c:v>
                </c:pt>
                <c:pt idx="2">
                  <c:v>0.3571428571428571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D-4E85-9FA1-FCDE25C7CD94}"/>
            </c:ext>
          </c:extLst>
        </c:ser>
        <c:ser>
          <c:idx val="1"/>
          <c:order val="1"/>
          <c:tx>
            <c:v>Ideal Midpoint</c:v>
          </c:tx>
          <c:invertIfNegative val="1"/>
          <c:cat>
            <c:strRef>
              <c:f>'Lift Analysis'!$A$36:$A$38</c:f>
              <c:strCache>
                <c:ptCount val="3"/>
                <c:pt idx="0">
                  <c:v>Arm / Height</c:v>
                </c:pt>
                <c:pt idx="1">
                  <c:v>Shoulder / Height</c:v>
                </c:pt>
                <c:pt idx="2">
                  <c:v>Torso / Height</c:v>
                </c:pt>
              </c:strCache>
            </c:strRef>
          </c:cat>
          <c:val>
            <c:numRef>
              <c:f>'Lift Analysis'!$C$36:$C$38</c:f>
              <c:numCache>
                <c:formatCode>0.000</c:formatCode>
                <c:ptCount val="3"/>
                <c:pt idx="0">
                  <c:v>0.435</c:v>
                </c:pt>
                <c:pt idx="1">
                  <c:v>0.255</c:v>
                </c:pt>
                <c:pt idx="2">
                  <c:v>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D-4E85-9FA1-FCDE25C7CD94}"/>
            </c:ext>
          </c:extLst>
        </c:ser>
        <c:ser>
          <c:idx val="2"/>
          <c:order val="2"/>
          <c:tx>
            <c:v>Tolerance</c:v>
          </c:tx>
          <c:invertIfNegative val="1"/>
          <c:cat>
            <c:strRef>
              <c:f>'Lift Analysis'!$A$36:$A$38</c:f>
              <c:strCache>
                <c:ptCount val="3"/>
                <c:pt idx="0">
                  <c:v>Arm / Height</c:v>
                </c:pt>
                <c:pt idx="1">
                  <c:v>Shoulder / Height</c:v>
                </c:pt>
                <c:pt idx="2">
                  <c:v>Torso / Height</c:v>
                </c:pt>
              </c:strCache>
            </c:strRef>
          </c:cat>
          <c:val>
            <c:numRef>
              <c:f>'Lift Analysis'!$D$36:$D$38</c:f>
              <c:numCache>
                <c:formatCode>0.000</c:formatCode>
                <c:ptCount val="3"/>
                <c:pt idx="0">
                  <c:v>0.05</c:v>
                </c:pt>
                <c:pt idx="1">
                  <c:v>4.4999999999999998E-2</c:v>
                </c:pt>
                <c:pt idx="2">
                  <c:v>5.5E-2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FD-4E85-9FA1-FCDE25C7CD94}"/>
            </c:ext>
          </c:extLst>
        </c:ser>
        <c:ser>
          <c:idx val="3"/>
          <c:order val="3"/>
          <c:tx>
            <c:v>Distance</c:v>
          </c:tx>
          <c:invertIfNegative val="1"/>
          <c:cat>
            <c:strRef>
              <c:f>'Lift Analysis'!$A$36:$A$38</c:f>
              <c:strCache>
                <c:ptCount val="3"/>
                <c:pt idx="0">
                  <c:v>Arm / Height</c:v>
                </c:pt>
                <c:pt idx="1">
                  <c:v>Shoulder / Height</c:v>
                </c:pt>
                <c:pt idx="2">
                  <c:v>Torso / Height</c:v>
                </c:pt>
              </c:strCache>
            </c:strRef>
          </c:cat>
          <c:val>
            <c:numRef>
              <c:f>'Lift Analysis'!$E$36:$E$38</c:f>
              <c:numCache>
                <c:formatCode>0.000</c:formatCode>
                <c:ptCount val="3"/>
                <c:pt idx="0">
                  <c:v>9.2142857142857137E-2</c:v>
                </c:pt>
                <c:pt idx="1">
                  <c:v>5.9285714285714275E-2</c:v>
                </c:pt>
                <c:pt idx="2">
                  <c:v>1.7142857142857071E-2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FD-4E85-9FA1-FCDE25C7CD94}"/>
            </c:ext>
          </c:extLst>
        </c:ser>
        <c:ser>
          <c:idx val="4"/>
          <c:order val="4"/>
          <c:tx>
            <c:v>Fit Score</c:v>
          </c:tx>
          <c:invertIfNegative val="1"/>
          <c:cat>
            <c:strRef>
              <c:f>'Lift Analysis'!$A$36:$A$38</c:f>
              <c:strCache>
                <c:ptCount val="3"/>
                <c:pt idx="0">
                  <c:v>Arm / Height</c:v>
                </c:pt>
                <c:pt idx="1">
                  <c:v>Shoulder / Height</c:v>
                </c:pt>
                <c:pt idx="2">
                  <c:v>Torso / Height</c:v>
                </c:pt>
              </c:strCache>
            </c:strRef>
          </c:cat>
          <c:val>
            <c:numRef>
              <c:f>'Lift Analysis'!$F$36:$F$38</c:f>
              <c:numCache>
                <c:formatCode>0.0</c:formatCode>
                <c:ptCount val="3"/>
                <c:pt idx="0">
                  <c:v>284.28571428571428</c:v>
                </c:pt>
                <c:pt idx="1">
                  <c:v>231.74603174603172</c:v>
                </c:pt>
                <c:pt idx="2">
                  <c:v>131.16883116883105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FD-4E85-9FA1-FCDE25C7C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0.000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10</xdr:col>
      <xdr:colOff>0</xdr:colOff>
      <xdr:row>9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0</xdr:rowOff>
    </xdr:from>
    <xdr:to>
      <xdr:col>14</xdr:col>
      <xdr:colOff>0</xdr:colOff>
      <xdr:row>17</xdr:row>
      <xdr:rowOff>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17</xdr:row>
      <xdr:rowOff>0</xdr:rowOff>
    </xdr:from>
    <xdr:to>
      <xdr:col>14</xdr:col>
      <xdr:colOff>0</xdr:colOff>
      <xdr:row>25</xdr:row>
      <xdr:rowOff>0</xdr:rowOff>
    </xdr:to>
    <xdr:graphicFrame macro="">
      <xdr:nvGraphicFramePr>
        <xdr:cNvPr id="4" name="Chart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25</xdr:row>
      <xdr:rowOff>0</xdr:rowOff>
    </xdr:from>
    <xdr:to>
      <xdr:col>14</xdr:col>
      <xdr:colOff>0</xdr:colOff>
      <xdr:row>33</xdr:row>
      <xdr:rowOff>0</xdr:rowOff>
    </xdr:to>
    <xdr:graphicFrame macro="">
      <xdr:nvGraphicFramePr>
        <xdr:cNvPr id="5" name="Chart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33</xdr:row>
      <xdr:rowOff>0</xdr:rowOff>
    </xdr:from>
    <xdr:to>
      <xdr:col>14</xdr:col>
      <xdr:colOff>0</xdr:colOff>
      <xdr:row>41</xdr:row>
      <xdr:rowOff>0</xdr:rowOff>
    </xdr:to>
    <xdr:graphicFrame macro="">
      <xdr:nvGraphicFramePr>
        <xdr:cNvPr id="6" name="Chart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workbookViewId="0">
      <selection activeCell="B23" sqref="B23"/>
    </sheetView>
  </sheetViews>
  <sheetFormatPr defaultRowHeight="14"/>
  <cols>
    <col min="1" max="1" width="20" customWidth="1"/>
    <col min="2" max="2" width="16" customWidth="1"/>
    <col min="3" max="3" width="14" customWidth="1"/>
    <col min="4" max="4" width="18" customWidth="1"/>
    <col min="5" max="5" width="14" customWidth="1"/>
    <col min="6" max="6" width="44" customWidth="1"/>
  </cols>
  <sheetData>
    <row r="1" spans="1:6" ht="18">
      <c r="A1" s="7" t="s">
        <v>0</v>
      </c>
      <c r="B1" s="7"/>
      <c r="C1" s="7"/>
      <c r="D1" s="7"/>
      <c r="E1" s="7"/>
      <c r="F1" s="7"/>
    </row>
    <row r="2" spans="1:6">
      <c r="A2" s="1"/>
      <c r="B2" s="1"/>
      <c r="C2" s="1"/>
      <c r="D2" s="1"/>
      <c r="E2" s="1"/>
      <c r="F2" s="1"/>
    </row>
    <row r="3" spans="1:6">
      <c r="A3" s="2" t="s">
        <v>1</v>
      </c>
      <c r="B3" s="2" t="s">
        <v>2</v>
      </c>
      <c r="C3" s="1"/>
      <c r="D3" s="2" t="s">
        <v>3</v>
      </c>
      <c r="E3" s="2" t="s">
        <v>4</v>
      </c>
      <c r="F3" s="2" t="s">
        <v>5</v>
      </c>
    </row>
    <row r="4" spans="1:6">
      <c r="A4" s="3" t="s">
        <v>6</v>
      </c>
      <c r="B4" s="11" t="s">
        <v>7</v>
      </c>
      <c r="C4" s="1"/>
      <c r="D4" s="3" t="s">
        <v>8</v>
      </c>
      <c r="E4" s="6">
        <f>IF($B$4="cm",1,2.54)</f>
        <v>2.54</v>
      </c>
      <c r="F4" s="3" t="s">
        <v>9</v>
      </c>
    </row>
    <row r="5" spans="1:6">
      <c r="A5" s="3" t="s">
        <v>10</v>
      </c>
      <c r="B5" s="11">
        <v>70</v>
      </c>
      <c r="C5" s="1"/>
      <c r="D5" s="3" t="s">
        <v>11</v>
      </c>
      <c r="E5" s="6">
        <f>$B$5*$E$4</f>
        <v>177.8</v>
      </c>
      <c r="F5" s="3"/>
    </row>
    <row r="6" spans="1:6">
      <c r="A6" s="3" t="s">
        <v>12</v>
      </c>
      <c r="B6" s="11">
        <v>280</v>
      </c>
      <c r="C6" s="1"/>
      <c r="D6" s="3" t="s">
        <v>13</v>
      </c>
      <c r="E6" s="6">
        <f>IF($B$4="cm",$B$6,$B$6*0.45359237)</f>
        <v>127.00586360000001</v>
      </c>
      <c r="F6" s="3"/>
    </row>
    <row r="7" spans="1:6" ht="28">
      <c r="A7" s="3" t="s">
        <v>14</v>
      </c>
      <c r="B7" s="11">
        <v>22</v>
      </c>
      <c r="C7" s="1"/>
      <c r="D7" s="3" t="s">
        <v>15</v>
      </c>
      <c r="E7" s="6">
        <f>($B$7*$E$4)/$E$5</f>
        <v>0.31428571428571428</v>
      </c>
      <c r="F7" s="3"/>
    </row>
    <row r="8" spans="1:6">
      <c r="A8" s="3" t="s">
        <v>16</v>
      </c>
      <c r="B8" s="11">
        <v>14</v>
      </c>
      <c r="C8" s="1"/>
      <c r="D8" s="3" t="s">
        <v>17</v>
      </c>
      <c r="E8" s="6">
        <f>($B$8*$E$4)/$E$5</f>
        <v>0.2</v>
      </c>
      <c r="F8" s="3"/>
    </row>
    <row r="9" spans="1:6">
      <c r="A9" s="3" t="s">
        <v>18</v>
      </c>
      <c r="B9" s="11">
        <v>25</v>
      </c>
      <c r="C9" s="1"/>
      <c r="D9" s="3" t="s">
        <v>19</v>
      </c>
      <c r="E9" s="6">
        <f>($B$9*$E$4)/$E$5</f>
        <v>0.3571428571428571</v>
      </c>
      <c r="F9" s="3"/>
    </row>
    <row r="10" spans="1:6">
      <c r="A10" s="3" t="s">
        <v>20</v>
      </c>
      <c r="B10" s="11">
        <v>24</v>
      </c>
      <c r="C10" s="1"/>
      <c r="D10" s="3" t="s">
        <v>21</v>
      </c>
      <c r="E10" s="6">
        <f>($B$10*$E$4)/$E$5</f>
        <v>0.34285714285714286</v>
      </c>
      <c r="F10" s="3"/>
    </row>
    <row r="11" spans="1:6">
      <c r="A11" s="3" t="s">
        <v>22</v>
      </c>
      <c r="B11" s="11">
        <v>13</v>
      </c>
      <c r="C11" s="1"/>
      <c r="D11" s="3" t="s">
        <v>23</v>
      </c>
      <c r="E11" s="6">
        <f>($B$11*$E$4)/$E$5</f>
        <v>0.18571428571428572</v>
      </c>
      <c r="F11" s="3"/>
    </row>
    <row r="12" spans="1:6">
      <c r="A12" s="3" t="s">
        <v>24</v>
      </c>
      <c r="B12" s="11">
        <v>11</v>
      </c>
      <c r="C12" s="1"/>
      <c r="D12" s="3" t="s">
        <v>25</v>
      </c>
      <c r="E12" s="6">
        <f>($B$12*$E$4)/$E$5</f>
        <v>0.15714285714285714</v>
      </c>
      <c r="F12" s="3"/>
    </row>
    <row r="13" spans="1:6">
      <c r="A13" s="3" t="s">
        <v>26</v>
      </c>
      <c r="B13" s="11">
        <v>16</v>
      </c>
      <c r="C13" s="1"/>
      <c r="D13" s="3" t="s">
        <v>27</v>
      </c>
      <c r="E13" s="6">
        <f>($B$13*$E$4)/$E$5</f>
        <v>0.22857142857142856</v>
      </c>
      <c r="F13" s="3"/>
    </row>
    <row r="14" spans="1:6">
      <c r="A14" s="3" t="s">
        <v>28</v>
      </c>
      <c r="B14" s="11">
        <v>18</v>
      </c>
      <c r="C14" s="1"/>
      <c r="D14" s="3" t="s">
        <v>29</v>
      </c>
      <c r="E14" s="6">
        <f>($B$14*$E$4)/$E$5</f>
        <v>0.25714285714285712</v>
      </c>
      <c r="F14" s="3"/>
    </row>
    <row r="15" spans="1:6">
      <c r="A15" s="1"/>
      <c r="B15" s="1"/>
      <c r="C15" s="1"/>
      <c r="D15" s="1"/>
      <c r="E15" s="1"/>
      <c r="F15" s="1"/>
    </row>
    <row r="16" spans="1:6">
      <c r="A16" s="2" t="s">
        <v>30</v>
      </c>
      <c r="B16" s="2" t="s">
        <v>4</v>
      </c>
      <c r="C16" s="1"/>
      <c r="D16" s="2" t="s">
        <v>31</v>
      </c>
      <c r="E16" s="2" t="s">
        <v>4</v>
      </c>
      <c r="F16" s="2" t="s">
        <v>32</v>
      </c>
    </row>
    <row r="17" spans="1:6" ht="28">
      <c r="A17" s="3" t="s">
        <v>10</v>
      </c>
      <c r="B17" s="3" t="str">
        <f>ROUND($E$5,1)&amp;" cm / "&amp;ROUND($E$5/2.54,1)&amp;" in"</f>
        <v>177.8 cm / 70 in</v>
      </c>
      <c r="C17" s="1"/>
      <c r="D17" s="3" t="s">
        <v>33</v>
      </c>
      <c r="E17" s="6">
        <f>IFERROR(($B$9*$E$4)/($B$13*$E$4),0)</f>
        <v>1.5625</v>
      </c>
      <c r="F17" s="3" t="s">
        <v>34</v>
      </c>
    </row>
    <row r="18" spans="1:6" ht="28">
      <c r="A18" s="3" t="s">
        <v>12</v>
      </c>
      <c r="B18" s="3" t="str">
        <f>ROUND($E$6,1)&amp;" kg / "&amp;ROUND($E$6/0.45359237,1)&amp;" lb"</f>
        <v>127 kg / 280 lb</v>
      </c>
      <c r="C18" s="1"/>
      <c r="D18" s="3" t="s">
        <v>35</v>
      </c>
      <c r="E18" s="6">
        <f>IFERROR(($B$7*$E$4)/($B$8*$E$4),0)</f>
        <v>1.5714285714285714</v>
      </c>
      <c r="F18" s="3" t="s">
        <v>36</v>
      </c>
    </row>
    <row r="19" spans="1:6">
      <c r="A19" s="3" t="s">
        <v>37</v>
      </c>
      <c r="B19" s="3">
        <f>ROUND(($E$6/0.45359237)/($E$5/2.54),2)</f>
        <v>4</v>
      </c>
      <c r="C19" s="1"/>
      <c r="D19" s="3" t="s">
        <v>38</v>
      </c>
      <c r="E19" s="6">
        <f>IFERROR(($B$10*$E$4)/($B$9*$E$4),0)</f>
        <v>0.96</v>
      </c>
      <c r="F19" s="3" t="s">
        <v>39</v>
      </c>
    </row>
    <row r="20" spans="1:6">
      <c r="A20" s="1"/>
      <c r="B20" s="1"/>
      <c r="C20" s="1"/>
      <c r="D20" s="3" t="s">
        <v>40</v>
      </c>
      <c r="E20" s="6">
        <f>IFERROR(($B$11*$E$4)/($B$10*$E$4),0)</f>
        <v>0.54166666666666674</v>
      </c>
      <c r="F20" s="3" t="s">
        <v>41</v>
      </c>
    </row>
    <row r="21" spans="1:6">
      <c r="A21" s="1"/>
      <c r="B21" s="1"/>
      <c r="C21" s="1"/>
      <c r="D21" s="3" t="s">
        <v>42</v>
      </c>
      <c r="E21" s="6">
        <f>IFERROR(($B$12*$E$4)/($B$10*$E$4),0)</f>
        <v>0.45833333333333337</v>
      </c>
      <c r="F21" s="3" t="s">
        <v>43</v>
      </c>
    </row>
    <row r="22" spans="1:6">
      <c r="A22" s="1"/>
      <c r="B22" s="1"/>
      <c r="C22" s="1"/>
      <c r="D22" s="3" t="s">
        <v>44</v>
      </c>
      <c r="E22" s="6">
        <f>IFERROR($E$6/((($E$5/100)^2)),0)</f>
        <v>40.175404550809105</v>
      </c>
      <c r="F22" s="3" t="s">
        <v>45</v>
      </c>
    </row>
    <row r="23" spans="1:6" ht="84">
      <c r="A23" s="1"/>
      <c r="B23" s="1"/>
      <c r="C23" s="1"/>
      <c r="D23" s="3" t="s">
        <v>46</v>
      </c>
      <c r="E23" s="3" t="str">
        <f>"Enter your measurements in "&amp;$B$4&amp;" and the model will score each lift based on ratio fit."</f>
        <v>Enter your measurements in in and the model will score each lift based on ratio fit.</v>
      </c>
      <c r="F23" s="3" t="s">
        <v>47</v>
      </c>
    </row>
    <row r="24" spans="1:6">
      <c r="A24" s="1"/>
      <c r="B24" s="1"/>
      <c r="C24" s="1"/>
      <c r="D24" s="1"/>
      <c r="E24" s="1"/>
      <c r="F24" s="1"/>
    </row>
    <row r="25" spans="1:6">
      <c r="A25" s="1"/>
      <c r="B25" s="1"/>
      <c r="C25" s="1"/>
      <c r="D25" s="1"/>
      <c r="E25" s="1"/>
      <c r="F25" s="1"/>
    </row>
  </sheetData>
  <mergeCells count="1">
    <mergeCell ref="A1:F1"/>
  </mergeCells>
  <dataValidations count="1">
    <dataValidation type="list" sqref="B4" xr:uid="{00000000-0002-0000-0000-000000000000}">
      <formula1>"in,cm"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5"/>
  <sheetViews>
    <sheetView workbookViewId="0">
      <selection activeCell="C27" sqref="C27"/>
    </sheetView>
  </sheetViews>
  <sheetFormatPr defaultRowHeight="14"/>
  <cols>
    <col min="1" max="1" width="16" customWidth="1"/>
    <col min="2" max="2" width="20" customWidth="1"/>
    <col min="3" max="5" width="12" customWidth="1"/>
    <col min="6" max="6" width="52" customWidth="1"/>
  </cols>
  <sheetData>
    <row r="1" spans="1:6" ht="18">
      <c r="A1" s="7" t="s">
        <v>48</v>
      </c>
      <c r="B1" s="7"/>
      <c r="C1" s="7"/>
      <c r="D1" s="7"/>
      <c r="E1" s="7"/>
      <c r="F1" s="7"/>
    </row>
    <row r="2" spans="1:6">
      <c r="A2" s="1"/>
      <c r="B2" s="1"/>
      <c r="C2" s="1"/>
      <c r="D2" s="1"/>
      <c r="E2" s="1"/>
      <c r="F2" s="1"/>
    </row>
    <row r="3" spans="1:6" ht="28">
      <c r="A3" s="2" t="s">
        <v>49</v>
      </c>
      <c r="B3" s="2" t="s">
        <v>50</v>
      </c>
      <c r="C3" s="2" t="s">
        <v>51</v>
      </c>
      <c r="D3" s="2" t="s">
        <v>52</v>
      </c>
      <c r="E3" s="2" t="s">
        <v>53</v>
      </c>
      <c r="F3" s="2" t="s">
        <v>46</v>
      </c>
    </row>
    <row r="4" spans="1:6">
      <c r="A4" s="3" t="s">
        <v>54</v>
      </c>
      <c r="B4" s="3" t="s">
        <v>55</v>
      </c>
      <c r="C4" s="6">
        <v>0.255</v>
      </c>
      <c r="D4" s="6">
        <v>4.4999999999999998E-2</v>
      </c>
      <c r="E4" s="6">
        <v>0.4</v>
      </c>
      <c r="F4" s="3" t="s">
        <v>56</v>
      </c>
    </row>
    <row r="5" spans="1:6">
      <c r="A5" s="3" t="s">
        <v>54</v>
      </c>
      <c r="B5" s="3" t="s">
        <v>57</v>
      </c>
      <c r="C5" s="6">
        <v>1.1000000000000001</v>
      </c>
      <c r="D5" s="6">
        <v>0.3</v>
      </c>
      <c r="E5" s="6">
        <v>0.35</v>
      </c>
      <c r="F5" s="3" t="s">
        <v>58</v>
      </c>
    </row>
    <row r="6" spans="1:6">
      <c r="A6" s="3" t="s">
        <v>54</v>
      </c>
      <c r="B6" s="3" t="s">
        <v>59</v>
      </c>
      <c r="C6" s="6">
        <v>1.38</v>
      </c>
      <c r="D6" s="6">
        <v>0.2</v>
      </c>
      <c r="E6" s="6">
        <v>0.25</v>
      </c>
      <c r="F6" s="3" t="s">
        <v>60</v>
      </c>
    </row>
    <row r="7" spans="1:6">
      <c r="A7" s="3" t="s">
        <v>61</v>
      </c>
      <c r="B7" s="3" t="s">
        <v>62</v>
      </c>
      <c r="C7" s="6">
        <v>0.46500000000000002</v>
      </c>
      <c r="D7" s="6">
        <v>4.4999999999999998E-2</v>
      </c>
      <c r="E7" s="6">
        <v>0.45</v>
      </c>
      <c r="F7" s="3" t="s">
        <v>63</v>
      </c>
    </row>
    <row r="8" spans="1:6">
      <c r="A8" s="3" t="s">
        <v>61</v>
      </c>
      <c r="B8" s="3" t="s">
        <v>64</v>
      </c>
      <c r="C8" s="6">
        <v>0.315</v>
      </c>
      <c r="D8" s="6">
        <v>5.5E-2</v>
      </c>
      <c r="E8" s="6">
        <v>0.25</v>
      </c>
      <c r="F8" s="3" t="s">
        <v>65</v>
      </c>
    </row>
    <row r="9" spans="1:6">
      <c r="A9" s="3" t="s">
        <v>61</v>
      </c>
      <c r="B9" s="3" t="s">
        <v>55</v>
      </c>
      <c r="C9" s="6">
        <v>0.245</v>
      </c>
      <c r="D9" s="6">
        <v>4.4999999999999998E-2</v>
      </c>
      <c r="E9" s="6">
        <v>0.3</v>
      </c>
      <c r="F9" s="3" t="s">
        <v>119</v>
      </c>
    </row>
    <row r="10" spans="1:6">
      <c r="A10" s="3" t="s">
        <v>66</v>
      </c>
      <c r="B10" s="3" t="s">
        <v>62</v>
      </c>
      <c r="C10" s="6">
        <v>0.42499999999999999</v>
      </c>
      <c r="D10" s="6">
        <v>4.4999999999999998E-2</v>
      </c>
      <c r="E10" s="6">
        <v>0.45</v>
      </c>
      <c r="F10" s="3" t="s">
        <v>67</v>
      </c>
    </row>
    <row r="11" spans="1:6">
      <c r="A11" s="3" t="s">
        <v>66</v>
      </c>
      <c r="B11" s="3" t="s">
        <v>68</v>
      </c>
      <c r="C11" s="6">
        <v>0.255</v>
      </c>
      <c r="D11" s="6">
        <v>4.4999999999999998E-2</v>
      </c>
      <c r="E11" s="6">
        <v>0.25</v>
      </c>
      <c r="F11" s="3" t="s">
        <v>69</v>
      </c>
    </row>
    <row r="12" spans="1:6">
      <c r="A12" s="3" t="s">
        <v>66</v>
      </c>
      <c r="B12" s="3" t="s">
        <v>64</v>
      </c>
      <c r="C12" s="6">
        <v>0.35499999999999998</v>
      </c>
      <c r="D12" s="6">
        <v>5.5E-2</v>
      </c>
      <c r="E12" s="6">
        <v>0.3</v>
      </c>
      <c r="F12" s="3" t="s">
        <v>70</v>
      </c>
    </row>
    <row r="13" spans="1:6">
      <c r="A13" s="3" t="s">
        <v>71</v>
      </c>
      <c r="B13" s="3" t="s">
        <v>62</v>
      </c>
      <c r="C13" s="6">
        <v>0.435</v>
      </c>
      <c r="D13" s="6">
        <v>0.05</v>
      </c>
      <c r="E13" s="6">
        <v>0.4</v>
      </c>
      <c r="F13" s="3" t="s">
        <v>72</v>
      </c>
    </row>
    <row r="14" spans="1:6">
      <c r="A14" s="3" t="s">
        <v>71</v>
      </c>
      <c r="B14" s="3" t="s">
        <v>68</v>
      </c>
      <c r="C14" s="6">
        <v>0.255</v>
      </c>
      <c r="D14" s="6">
        <v>4.4999999999999998E-2</v>
      </c>
      <c r="E14" s="6">
        <v>0.3</v>
      </c>
      <c r="F14" s="3" t="s">
        <v>73</v>
      </c>
    </row>
    <row r="15" spans="1:6">
      <c r="A15" s="3" t="s">
        <v>71</v>
      </c>
      <c r="B15" s="3" t="s">
        <v>64</v>
      </c>
      <c r="C15" s="6">
        <v>0.34</v>
      </c>
      <c r="D15" s="6">
        <v>5.5E-2</v>
      </c>
      <c r="E15" s="6">
        <v>0.3</v>
      </c>
      <c r="F15" s="3" t="s">
        <v>74</v>
      </c>
    </row>
    <row r="16" spans="1:6">
      <c r="A16" s="1"/>
      <c r="B16" s="1"/>
      <c r="C16" s="1"/>
      <c r="D16" s="1"/>
      <c r="E16" s="1"/>
      <c r="F16" s="1"/>
    </row>
    <row r="17" spans="1:6">
      <c r="A17" s="2" t="s">
        <v>75</v>
      </c>
      <c r="B17" s="2"/>
      <c r="C17" s="1"/>
      <c r="D17" s="8" t="s">
        <v>76</v>
      </c>
      <c r="E17" s="8"/>
      <c r="F17" s="8"/>
    </row>
    <row r="18" spans="1:6">
      <c r="A18" s="3" t="s">
        <v>77</v>
      </c>
      <c r="B18" s="3" t="s">
        <v>78</v>
      </c>
      <c r="C18" s="1"/>
      <c r="D18" s="9" t="s">
        <v>79</v>
      </c>
      <c r="E18" s="9"/>
      <c r="F18" s="9"/>
    </row>
    <row r="19" spans="1:6">
      <c r="A19" s="3" t="s">
        <v>80</v>
      </c>
      <c r="B19" s="3" t="s">
        <v>81</v>
      </c>
      <c r="C19" s="1"/>
      <c r="D19" s="9"/>
      <c r="E19" s="9"/>
      <c r="F19" s="9"/>
    </row>
    <row r="20" spans="1:6">
      <c r="A20" s="3" t="s">
        <v>82</v>
      </c>
      <c r="B20" s="3" t="s">
        <v>83</v>
      </c>
      <c r="C20" s="1"/>
      <c r="D20" s="9"/>
      <c r="E20" s="9"/>
      <c r="F20" s="9"/>
    </row>
    <row r="21" spans="1:6">
      <c r="A21" s="3" t="s">
        <v>84</v>
      </c>
      <c r="B21" s="3" t="s">
        <v>85</v>
      </c>
      <c r="C21" s="1"/>
      <c r="D21" s="9"/>
      <c r="E21" s="9"/>
      <c r="F21" s="9"/>
    </row>
    <row r="22" spans="1:6">
      <c r="A22" s="1"/>
      <c r="B22" s="1"/>
      <c r="C22" s="1"/>
      <c r="D22" s="1"/>
      <c r="E22" s="1"/>
      <c r="F22" s="1"/>
    </row>
    <row r="23" spans="1:6">
      <c r="A23" s="1"/>
      <c r="B23" s="1"/>
      <c r="C23" s="1"/>
      <c r="D23" s="1"/>
      <c r="E23" s="1"/>
      <c r="F23" s="1"/>
    </row>
    <row r="24" spans="1:6">
      <c r="A24" s="1"/>
      <c r="B24" s="1"/>
      <c r="C24" s="1"/>
      <c r="D24" s="1"/>
      <c r="E24" s="1"/>
      <c r="F24" s="1"/>
    </row>
    <row r="25" spans="1:6">
      <c r="A25" s="1"/>
      <c r="B25" s="1"/>
      <c r="C25" s="1"/>
      <c r="D25" s="1"/>
      <c r="E25" s="1"/>
      <c r="F25" s="1"/>
    </row>
  </sheetData>
  <mergeCells count="2">
    <mergeCell ref="A1:F1"/>
    <mergeCell ref="D17:F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5"/>
  <sheetViews>
    <sheetView tabSelected="1" zoomScale="70" zoomScaleNormal="70" workbookViewId="0">
      <selection activeCell="C22" sqref="C22"/>
    </sheetView>
  </sheetViews>
  <sheetFormatPr defaultRowHeight="14"/>
  <cols>
    <col min="1" max="1" width="20" customWidth="1"/>
    <col min="2" max="2" width="12" customWidth="1"/>
    <col min="3" max="3" width="18" customWidth="1"/>
    <col min="4" max="4" width="24" customWidth="1"/>
    <col min="5" max="8" width="12" customWidth="1"/>
    <col min="9" max="9" width="38" customWidth="1"/>
    <col min="10" max="14" width="12" customWidth="1"/>
  </cols>
  <sheetData>
    <row r="1" spans="1:14" ht="18">
      <c r="A1" s="7" t="s">
        <v>86</v>
      </c>
      <c r="B1" s="7"/>
      <c r="C1" s="7"/>
      <c r="D1" s="7"/>
      <c r="E1" s="7"/>
      <c r="F1" s="7"/>
      <c r="G1" s="7"/>
      <c r="H1" s="7"/>
      <c r="I1" s="7"/>
      <c r="J1" s="7"/>
      <c r="K1" s="1"/>
      <c r="L1" s="1"/>
      <c r="M1" s="1"/>
      <c r="N1" s="1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28">
      <c r="A3" s="2" t="s">
        <v>49</v>
      </c>
      <c r="B3" s="2" t="s">
        <v>87</v>
      </c>
      <c r="C3" s="2" t="s">
        <v>88</v>
      </c>
      <c r="D3" s="2" t="s">
        <v>89</v>
      </c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28">
      <c r="A4" s="3" t="s">
        <v>54</v>
      </c>
      <c r="B4" s="3">
        <f>F15</f>
        <v>201.4</v>
      </c>
      <c r="C4" s="3" t="str">
        <f>IF(B4&gt;=80,"Strong advantage",IF(B4&gt;=65,"Moderate advantage",IF(B4&gt;=50,"Neutral / mixed","Disadvantaged")))</f>
        <v>Strong advantage</v>
      </c>
      <c r="D4" s="3" t="s">
        <v>90</v>
      </c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>
      <c r="A5" s="3" t="s">
        <v>61</v>
      </c>
      <c r="B5" s="3">
        <f>F23</f>
        <v>-52.3</v>
      </c>
      <c r="C5" s="3" t="str">
        <f>IF(B5&gt;=80,"Strong advantage",IF(B5&gt;=65,"Moderate advantage",IF(B5&gt;=50,"Neutral / mixed","Disadvantaged")))</f>
        <v>Disadvantaged</v>
      </c>
      <c r="D5" s="3" t="s">
        <v>91</v>
      </c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28">
      <c r="A6" s="3" t="s">
        <v>66</v>
      </c>
      <c r="B6" s="3">
        <f>F31</f>
        <v>232.1</v>
      </c>
      <c r="C6" s="3" t="str">
        <f>IF(B6&gt;=80,"Strong advantage",IF(B6&gt;=65,"Moderate advantage",IF(B6&gt;=50,"Neutral / mixed","Disadvantaged")))</f>
        <v>Strong advantage</v>
      </c>
      <c r="D6" s="3" t="s">
        <v>92</v>
      </c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>
      <c r="A7" s="3" t="s">
        <v>71</v>
      </c>
      <c r="B7" s="3">
        <f>F39</f>
        <v>222.6</v>
      </c>
      <c r="C7" s="3" t="str">
        <f>IF(B7&gt;=80,"Strong advantage",IF(B7&gt;=65,"Moderate advantage",IF(B7&gt;=50,"Neutral / mixed","Disadvantaged")))</f>
        <v>Strong advantage</v>
      </c>
      <c r="D7" s="3" t="s">
        <v>93</v>
      </c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28">
      <c r="A8" s="3" t="s">
        <v>94</v>
      </c>
      <c r="B8" s="3" t="str">
        <f>INDEX(A4:A7,MATCH(MAX(B4:B7),B4:B7,0))</f>
        <v>Bench Press</v>
      </c>
      <c r="C8" s="3"/>
      <c r="D8" s="3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>
      <c r="A10" s="10" t="s">
        <v>95</v>
      </c>
      <c r="B10" s="10"/>
      <c r="C10" s="10"/>
      <c r="D10" s="10"/>
      <c r="E10" s="10"/>
      <c r="F10" s="10"/>
      <c r="G10" s="10"/>
      <c r="H10" s="10"/>
      <c r="I10" s="10"/>
      <c r="J10" s="1"/>
      <c r="K10" s="1"/>
      <c r="L10" s="1"/>
      <c r="M10" s="1"/>
      <c r="N10" s="1"/>
    </row>
    <row r="11" spans="1:14" ht="28">
      <c r="A11" s="2" t="s">
        <v>50</v>
      </c>
      <c r="B11" s="2" t="s">
        <v>96</v>
      </c>
      <c r="C11" s="2" t="s">
        <v>97</v>
      </c>
      <c r="D11" s="2" t="s">
        <v>52</v>
      </c>
      <c r="E11" s="2" t="s">
        <v>98</v>
      </c>
      <c r="F11" s="2" t="s">
        <v>99</v>
      </c>
      <c r="G11" s="2" t="s">
        <v>100</v>
      </c>
      <c r="H11" s="2" t="s">
        <v>53</v>
      </c>
      <c r="I11" s="2" t="s">
        <v>101</v>
      </c>
      <c r="J11" s="1"/>
      <c r="K11" s="1"/>
      <c r="L11" s="1"/>
      <c r="M11" s="1"/>
      <c r="N11" s="1"/>
    </row>
    <row r="12" spans="1:14">
      <c r="A12" s="1" t="s">
        <v>55</v>
      </c>
      <c r="B12" s="4">
        <f>Inputs!E13</f>
        <v>0.22857142857142856</v>
      </c>
      <c r="C12" s="4">
        <f>References!C4</f>
        <v>0.255</v>
      </c>
      <c r="D12" s="4">
        <f>References!D4</f>
        <v>4.4999999999999998E-2</v>
      </c>
      <c r="E12" s="4">
        <f>ABS(C12-B12)</f>
        <v>2.642857142857144E-2</v>
      </c>
      <c r="F12" s="5">
        <f>100+((C12-B12)/D12*100)</f>
        <v>158.73015873015876</v>
      </c>
      <c r="G12" s="5">
        <f>F12*H12</f>
        <v>63.492063492063508</v>
      </c>
      <c r="H12" s="4">
        <f>References!E4</f>
        <v>0.4</v>
      </c>
      <c r="I12" s="1" t="s">
        <v>102</v>
      </c>
      <c r="J12" s="1"/>
      <c r="K12" s="1"/>
      <c r="L12" s="1"/>
      <c r="M12" s="1"/>
      <c r="N12" s="1"/>
    </row>
    <row r="13" spans="1:14">
      <c r="A13" s="1" t="s">
        <v>57</v>
      </c>
      <c r="B13" s="4">
        <f>Inputs!E17</f>
        <v>1.5625</v>
      </c>
      <c r="C13" s="4">
        <f>References!C5</f>
        <v>1.1000000000000001</v>
      </c>
      <c r="D13" s="4">
        <f>References!D5</f>
        <v>0.3</v>
      </c>
      <c r="E13" s="4">
        <f>ABS(B13-C13)</f>
        <v>0.46249999999999991</v>
      </c>
      <c r="F13" s="5">
        <f t="shared" ref="F13:F14" si="0">100+((B13-C13)/D13*100)</f>
        <v>254.16666666666666</v>
      </c>
      <c r="G13" s="5">
        <f>F13*H13</f>
        <v>88.958333333333329</v>
      </c>
      <c r="H13" s="4">
        <f>References!E5</f>
        <v>0.35</v>
      </c>
      <c r="I13" s="1" t="s">
        <v>103</v>
      </c>
      <c r="J13" s="1"/>
      <c r="K13" s="1"/>
      <c r="L13" s="1"/>
      <c r="M13" s="1"/>
      <c r="N13" s="1"/>
    </row>
    <row r="14" spans="1:14">
      <c r="A14" s="1" t="s">
        <v>59</v>
      </c>
      <c r="B14" s="4">
        <f>Inputs!E18</f>
        <v>1.5714285714285714</v>
      </c>
      <c r="C14" s="4">
        <f>References!C6</f>
        <v>1.38</v>
      </c>
      <c r="D14" s="4">
        <f>References!D6</f>
        <v>0.2</v>
      </c>
      <c r="E14" s="4">
        <f>ABS(B14-C14)</f>
        <v>0.1914285714285715</v>
      </c>
      <c r="F14" s="5">
        <f t="shared" si="0"/>
        <v>195.71428571428575</v>
      </c>
      <c r="G14" s="5">
        <f>F14*H14</f>
        <v>48.928571428571438</v>
      </c>
      <c r="H14" s="4">
        <f>References!E6</f>
        <v>0.25</v>
      </c>
      <c r="I14" s="1" t="s">
        <v>104</v>
      </c>
      <c r="J14" s="1"/>
      <c r="K14" s="1"/>
      <c r="L14" s="1"/>
      <c r="M14" s="1"/>
      <c r="N14" s="1"/>
    </row>
    <row r="15" spans="1:14" ht="28">
      <c r="A15" s="3" t="s">
        <v>105</v>
      </c>
      <c r="B15" s="3"/>
      <c r="C15" s="3"/>
      <c r="D15" s="3"/>
      <c r="E15" s="3"/>
      <c r="F15" s="3">
        <f>ROUND(SUMPRODUCT(F12:F14,H12:H14)/SUM(H12:H14),1)</f>
        <v>201.4</v>
      </c>
      <c r="G15" s="3"/>
      <c r="H15" s="3"/>
      <c r="I15" s="3" t="s">
        <v>106</v>
      </c>
      <c r="J15" s="1"/>
      <c r="K15" s="1"/>
      <c r="L15" s="1"/>
      <c r="M15" s="1"/>
      <c r="N15" s="1"/>
    </row>
    <row r="16" spans="1:14" ht="14.5">
      <c r="A16" s="9" t="s">
        <v>107</v>
      </c>
      <c r="B16" s="9"/>
      <c r="C16" s="9"/>
      <c r="D16" s="9"/>
      <c r="E16" s="9"/>
      <c r="F16" s="9"/>
      <c r="G16" s="9"/>
      <c r="H16" s="9"/>
      <c r="I16" s="9"/>
      <c r="J16" s="1"/>
      <c r="K16" s="1"/>
      <c r="L16" s="1"/>
      <c r="M16" s="1"/>
      <c r="N16" s="1"/>
    </row>
    <row r="17" spans="1:1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>
      <c r="A18" s="10" t="s">
        <v>108</v>
      </c>
      <c r="B18" s="10"/>
      <c r="C18" s="10"/>
      <c r="D18" s="10"/>
      <c r="E18" s="10"/>
      <c r="F18" s="10"/>
      <c r="G18" s="10"/>
      <c r="H18" s="10"/>
      <c r="I18" s="10"/>
      <c r="J18" s="1"/>
      <c r="K18" s="1"/>
      <c r="L18" s="1"/>
      <c r="M18" s="1"/>
      <c r="N18" s="1"/>
    </row>
    <row r="19" spans="1:14" ht="28">
      <c r="A19" s="2" t="s">
        <v>50</v>
      </c>
      <c r="B19" s="2" t="s">
        <v>96</v>
      </c>
      <c r="C19" s="2" t="s">
        <v>97</v>
      </c>
      <c r="D19" s="2" t="s">
        <v>52</v>
      </c>
      <c r="E19" s="2" t="s">
        <v>98</v>
      </c>
      <c r="F19" s="2" t="s">
        <v>99</v>
      </c>
      <c r="G19" s="2" t="s">
        <v>100</v>
      </c>
      <c r="H19" s="2" t="s">
        <v>53</v>
      </c>
      <c r="I19" s="2" t="s">
        <v>101</v>
      </c>
      <c r="J19" s="1"/>
      <c r="K19" s="1"/>
      <c r="L19" s="1"/>
      <c r="M19" s="1"/>
      <c r="N19" s="1"/>
    </row>
    <row r="20" spans="1:14">
      <c r="A20" s="1" t="s">
        <v>62</v>
      </c>
      <c r="B20" s="4">
        <f>Inputs!E10</f>
        <v>0.34285714285714286</v>
      </c>
      <c r="C20" s="4">
        <f>References!C7</f>
        <v>0.46500000000000002</v>
      </c>
      <c r="D20" s="4">
        <f>References!D7</f>
        <v>4.4999999999999998E-2</v>
      </c>
      <c r="E20" s="4">
        <f>ABS(C20-B20)</f>
        <v>0.12214285714285716</v>
      </c>
      <c r="F20" s="5">
        <f>100+((B20-C20)/D20*100)</f>
        <v>-171.4285714285715</v>
      </c>
      <c r="G20" s="5">
        <f>F20*H20</f>
        <v>-77.142857142857181</v>
      </c>
      <c r="H20" s="4">
        <f>References!E7</f>
        <v>0.45</v>
      </c>
      <c r="I20" s="1" t="s">
        <v>109</v>
      </c>
      <c r="J20" s="1"/>
      <c r="K20" s="1"/>
      <c r="L20" s="1"/>
      <c r="M20" s="1"/>
      <c r="N20" s="1"/>
    </row>
    <row r="21" spans="1:14">
      <c r="A21" s="1" t="s">
        <v>64</v>
      </c>
      <c r="B21" s="4">
        <f>Inputs!E9</f>
        <v>0.3571428571428571</v>
      </c>
      <c r="C21" s="4">
        <f>References!C8</f>
        <v>0.315</v>
      </c>
      <c r="D21" s="4">
        <f>References!D8</f>
        <v>5.5E-2</v>
      </c>
      <c r="E21" s="4">
        <f>ABS(B21-C21)</f>
        <v>4.2142857142857093E-2</v>
      </c>
      <c r="F21" s="5">
        <f>100+((C21-B21)/D21*100)</f>
        <v>23.376623376623456</v>
      </c>
      <c r="G21" s="5">
        <f>F21*H21</f>
        <v>5.8441558441558641</v>
      </c>
      <c r="H21" s="4">
        <f>References!E8</f>
        <v>0.25</v>
      </c>
      <c r="I21" s="1" t="s">
        <v>110</v>
      </c>
      <c r="J21" s="1"/>
      <c r="K21" s="1"/>
      <c r="L21" s="1"/>
      <c r="M21" s="1"/>
      <c r="N21" s="1"/>
    </row>
    <row r="22" spans="1:14">
      <c r="A22" s="1" t="s">
        <v>55</v>
      </c>
      <c r="B22" s="4">
        <f>Inputs!E13</f>
        <v>0.22857142857142856</v>
      </c>
      <c r="C22" s="4">
        <f>References!C9</f>
        <v>0.245</v>
      </c>
      <c r="D22" s="4">
        <f>References!D9</f>
        <v>4.4999999999999998E-2</v>
      </c>
      <c r="E22" s="4">
        <f>ABS(B22-C22)</f>
        <v>1.6428571428571431E-2</v>
      </c>
      <c r="F22" s="5">
        <f>100+((B22-C22)/D22*100)</f>
        <v>63.49206349206348</v>
      </c>
      <c r="G22" s="5">
        <f>F22*H22</f>
        <v>19.047619047619044</v>
      </c>
      <c r="H22" s="4">
        <f>References!E9</f>
        <v>0.3</v>
      </c>
      <c r="I22" s="1" t="s">
        <v>119</v>
      </c>
      <c r="J22" s="1"/>
      <c r="K22" s="1"/>
      <c r="L22" s="1"/>
      <c r="M22" s="1"/>
      <c r="N22" s="1"/>
    </row>
    <row r="23" spans="1:14" ht="28">
      <c r="A23" s="3" t="s">
        <v>105</v>
      </c>
      <c r="B23" s="3"/>
      <c r="C23" s="3"/>
      <c r="D23" s="3"/>
      <c r="E23" s="3"/>
      <c r="F23" s="3">
        <f>ROUND(SUMPRODUCT(F20:F22,H20:H22)/SUM(H20:H22),1)</f>
        <v>-52.3</v>
      </c>
      <c r="G23" s="3"/>
      <c r="H23" s="3"/>
      <c r="I23" s="3" t="s">
        <v>106</v>
      </c>
      <c r="J23" s="1"/>
      <c r="K23" s="1"/>
      <c r="L23" s="1"/>
      <c r="M23" s="1"/>
      <c r="N23" s="1"/>
    </row>
    <row r="24" spans="1:14" ht="14.5">
      <c r="A24" s="9" t="s">
        <v>107</v>
      </c>
      <c r="B24" s="9"/>
      <c r="C24" s="9"/>
      <c r="D24" s="9"/>
      <c r="E24" s="9"/>
      <c r="F24" s="9"/>
      <c r="G24" s="9"/>
      <c r="H24" s="9"/>
      <c r="I24" s="9"/>
      <c r="J24" s="1"/>
      <c r="K24" s="1"/>
      <c r="L24" s="1"/>
      <c r="M24" s="1"/>
      <c r="N24" s="1"/>
    </row>
    <row r="25" spans="1:1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>
      <c r="A26" s="10" t="s">
        <v>111</v>
      </c>
      <c r="B26" s="10"/>
      <c r="C26" s="10"/>
      <c r="D26" s="10"/>
      <c r="E26" s="10"/>
      <c r="F26" s="10"/>
      <c r="G26" s="10"/>
      <c r="H26" s="10"/>
      <c r="I26" s="10"/>
      <c r="J26" s="1"/>
      <c r="K26" s="1"/>
      <c r="L26" s="1"/>
      <c r="M26" s="1"/>
      <c r="N26" s="1"/>
    </row>
    <row r="27" spans="1:14" ht="28">
      <c r="A27" s="2" t="s">
        <v>50</v>
      </c>
      <c r="B27" s="2" t="s">
        <v>96</v>
      </c>
      <c r="C27" s="2" t="s">
        <v>97</v>
      </c>
      <c r="D27" s="2" t="s">
        <v>52</v>
      </c>
      <c r="E27" s="2" t="s">
        <v>98</v>
      </c>
      <c r="F27" s="2" t="s">
        <v>99</v>
      </c>
      <c r="G27" s="2" t="s">
        <v>100</v>
      </c>
      <c r="H27" s="2" t="s">
        <v>53</v>
      </c>
      <c r="I27" s="2" t="s">
        <v>101</v>
      </c>
      <c r="J27" s="1"/>
      <c r="K27" s="1"/>
      <c r="L27" s="1"/>
      <c r="M27" s="1"/>
      <c r="N27" s="1"/>
    </row>
    <row r="28" spans="1:14">
      <c r="A28" s="1" t="s">
        <v>62</v>
      </c>
      <c r="B28" s="4">
        <f>Inputs!E10</f>
        <v>0.34285714285714286</v>
      </c>
      <c r="C28" s="4">
        <f>References!C10</f>
        <v>0.42499999999999999</v>
      </c>
      <c r="D28" s="4">
        <f>References!D10</f>
        <v>4.4999999999999998E-2</v>
      </c>
      <c r="E28" s="4">
        <f>ABS(B28-C28)</f>
        <v>8.2142857142857129E-2</v>
      </c>
      <c r="F28" s="5">
        <f>100+((C28-B28)/D28*100)</f>
        <v>282.53968253968253</v>
      </c>
      <c r="G28" s="5">
        <f>F28*H28</f>
        <v>127.14285714285714</v>
      </c>
      <c r="H28" s="4">
        <f>References!E10</f>
        <v>0.45</v>
      </c>
      <c r="I28" s="1" t="s">
        <v>112</v>
      </c>
      <c r="J28" s="1"/>
      <c r="K28" s="1"/>
      <c r="L28" s="1"/>
      <c r="M28" s="1"/>
      <c r="N28" s="1"/>
    </row>
    <row r="29" spans="1:14">
      <c r="A29" s="1" t="s">
        <v>68</v>
      </c>
      <c r="B29" s="4">
        <f>Inputs!E7</f>
        <v>0.31428571428571428</v>
      </c>
      <c r="C29" s="4">
        <f>References!C11</f>
        <v>0.255</v>
      </c>
      <c r="D29" s="4">
        <f>References!D11</f>
        <v>4.4999999999999998E-2</v>
      </c>
      <c r="E29" s="4">
        <f>ABS(B29-C29)</f>
        <v>5.9285714285714275E-2</v>
      </c>
      <c r="F29" s="5">
        <f>100+((B28-C29)/D29*100)</f>
        <v>295.23809523809524</v>
      </c>
      <c r="G29" s="5">
        <f>F29*H29</f>
        <v>73.80952380952381</v>
      </c>
      <c r="H29" s="4">
        <f>References!E11</f>
        <v>0.25</v>
      </c>
      <c r="I29" s="1" t="s">
        <v>113</v>
      </c>
      <c r="J29" s="1"/>
      <c r="K29" s="1"/>
      <c r="L29" s="1"/>
      <c r="M29" s="1"/>
      <c r="N29" s="1"/>
    </row>
    <row r="30" spans="1:14">
      <c r="A30" s="1" t="s">
        <v>64</v>
      </c>
      <c r="B30" s="4">
        <f>Inputs!E9</f>
        <v>0.3571428571428571</v>
      </c>
      <c r="C30" s="4">
        <f>References!C12</f>
        <v>0.35499999999999998</v>
      </c>
      <c r="D30" s="4">
        <f>References!D12</f>
        <v>5.5E-2</v>
      </c>
      <c r="E30" s="4">
        <f>ABS(B30-C30)</f>
        <v>2.142857142857113E-3</v>
      </c>
      <c r="F30" s="5">
        <f>100+((B30-C30)/D30*100)</f>
        <v>103.89610389610384</v>
      </c>
      <c r="G30" s="5">
        <f>F30*H30</f>
        <v>31.168831168831151</v>
      </c>
      <c r="H30" s="4">
        <f>References!E12</f>
        <v>0.3</v>
      </c>
      <c r="I30" s="1" t="s">
        <v>114</v>
      </c>
      <c r="J30" s="1"/>
      <c r="K30" s="1"/>
      <c r="L30" s="1"/>
      <c r="M30" s="1"/>
      <c r="N30" s="1"/>
    </row>
    <row r="31" spans="1:14" ht="28">
      <c r="A31" s="3" t="s">
        <v>105</v>
      </c>
      <c r="B31" s="3"/>
      <c r="C31" s="3"/>
      <c r="D31" s="3"/>
      <c r="E31" s="3"/>
      <c r="F31" s="3">
        <f>ROUND(SUMPRODUCT(F28:F30,H28:H30)/SUM(H28:H30),1)</f>
        <v>232.1</v>
      </c>
      <c r="G31" s="3"/>
      <c r="H31" s="3"/>
      <c r="I31" s="3" t="s">
        <v>106</v>
      </c>
      <c r="J31" s="1"/>
      <c r="K31" s="1"/>
      <c r="L31" s="1"/>
      <c r="M31" s="1"/>
      <c r="N31" s="1"/>
    </row>
    <row r="32" spans="1:14" ht="14.5">
      <c r="A32" s="9" t="s">
        <v>107</v>
      </c>
      <c r="B32" s="9"/>
      <c r="C32" s="9"/>
      <c r="D32" s="9"/>
      <c r="E32" s="9"/>
      <c r="F32" s="9"/>
      <c r="G32" s="9"/>
      <c r="H32" s="9"/>
      <c r="I32" s="9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>
      <c r="A34" s="10" t="s">
        <v>115</v>
      </c>
      <c r="B34" s="10"/>
      <c r="C34" s="10"/>
      <c r="D34" s="10"/>
      <c r="E34" s="10"/>
      <c r="F34" s="10"/>
      <c r="G34" s="10"/>
      <c r="H34" s="10"/>
      <c r="I34" s="10"/>
      <c r="J34" s="1"/>
      <c r="K34" s="1"/>
      <c r="L34" s="1"/>
      <c r="M34" s="1"/>
      <c r="N34" s="1"/>
    </row>
    <row r="35" spans="1:14" ht="28">
      <c r="A35" s="2" t="s">
        <v>50</v>
      </c>
      <c r="B35" s="2" t="s">
        <v>96</v>
      </c>
      <c r="C35" s="2" t="s">
        <v>97</v>
      </c>
      <c r="D35" s="2" t="s">
        <v>52</v>
      </c>
      <c r="E35" s="2" t="s">
        <v>98</v>
      </c>
      <c r="F35" s="2" t="s">
        <v>99</v>
      </c>
      <c r="G35" s="2" t="s">
        <v>100</v>
      </c>
      <c r="H35" s="2" t="s">
        <v>53</v>
      </c>
      <c r="I35" s="2" t="s">
        <v>101</v>
      </c>
      <c r="J35" s="1"/>
      <c r="K35" s="1"/>
      <c r="L35" s="1"/>
      <c r="M35" s="1"/>
      <c r="N35" s="1"/>
    </row>
    <row r="36" spans="1:14">
      <c r="A36" s="1" t="s">
        <v>62</v>
      </c>
      <c r="B36" s="4">
        <f>Inputs!E10</f>
        <v>0.34285714285714286</v>
      </c>
      <c r="C36" s="4">
        <f>References!C13</f>
        <v>0.435</v>
      </c>
      <c r="D36" s="4">
        <f>References!D13</f>
        <v>0.05</v>
      </c>
      <c r="E36" s="4">
        <f>ABS(B36-C36)</f>
        <v>9.2142857142857137E-2</v>
      </c>
      <c r="F36" s="5">
        <f>100+((C36-B36)/D36*100)</f>
        <v>284.28571428571428</v>
      </c>
      <c r="G36" s="5">
        <f>F36*H36</f>
        <v>113.71428571428572</v>
      </c>
      <c r="H36" s="4">
        <f>References!E13</f>
        <v>0.4</v>
      </c>
      <c r="I36" s="1" t="s">
        <v>116</v>
      </c>
      <c r="J36" s="1"/>
      <c r="K36" s="1"/>
      <c r="L36" s="1"/>
      <c r="M36" s="1"/>
      <c r="N36" s="1"/>
    </row>
    <row r="37" spans="1:14">
      <c r="A37" s="1" t="s">
        <v>68</v>
      </c>
      <c r="B37" s="4">
        <f>Inputs!E7</f>
        <v>0.31428571428571428</v>
      </c>
      <c r="C37" s="4">
        <f>References!C14</f>
        <v>0.255</v>
      </c>
      <c r="D37" s="4">
        <f>References!D14</f>
        <v>4.4999999999999998E-2</v>
      </c>
      <c r="E37" s="4">
        <f>ABS(B37-C37)</f>
        <v>5.9285714285714275E-2</v>
      </c>
      <c r="F37" s="5">
        <f>100+((B37-C37)/D37*100)</f>
        <v>231.74603174603172</v>
      </c>
      <c r="G37" s="5">
        <f>F37*H37</f>
        <v>69.523809523809518</v>
      </c>
      <c r="H37" s="4">
        <f>References!E14</f>
        <v>0.3</v>
      </c>
      <c r="I37" s="1" t="s">
        <v>117</v>
      </c>
      <c r="J37" s="1"/>
      <c r="K37" s="1"/>
      <c r="L37" s="1"/>
      <c r="M37" s="1"/>
      <c r="N37" s="1"/>
    </row>
    <row r="38" spans="1:14">
      <c r="A38" s="1" t="s">
        <v>64</v>
      </c>
      <c r="B38" s="4">
        <f>Inputs!E9</f>
        <v>0.3571428571428571</v>
      </c>
      <c r="C38" s="4">
        <f>References!C15</f>
        <v>0.34</v>
      </c>
      <c r="D38" s="4">
        <f>References!D15</f>
        <v>5.5E-2</v>
      </c>
      <c r="E38" s="4">
        <f>ABS(B38-C38)</f>
        <v>1.7142857142857071E-2</v>
      </c>
      <c r="F38" s="5">
        <f>100+((B38-C38)/D38*100)</f>
        <v>131.16883116883105</v>
      </c>
      <c r="G38" s="5">
        <f>F38*H38</f>
        <v>39.350649350649313</v>
      </c>
      <c r="H38" s="4">
        <f>References!E15</f>
        <v>0.3</v>
      </c>
      <c r="I38" s="1" t="s">
        <v>118</v>
      </c>
      <c r="J38" s="1"/>
      <c r="K38" s="1"/>
      <c r="L38" s="1"/>
      <c r="M38" s="1"/>
      <c r="N38" s="1"/>
    </row>
    <row r="39" spans="1:14" ht="28">
      <c r="A39" s="3" t="s">
        <v>105</v>
      </c>
      <c r="B39" s="3"/>
      <c r="C39" s="3"/>
      <c r="D39" s="3"/>
      <c r="E39" s="3"/>
      <c r="F39" s="3">
        <f>ROUND(SUMPRODUCT(F36:F38,H36:H38)/SUM(H36:H38),1)</f>
        <v>222.6</v>
      </c>
      <c r="G39" s="3"/>
      <c r="H39" s="3"/>
      <c r="I39" s="3" t="s">
        <v>106</v>
      </c>
      <c r="J39" s="1"/>
      <c r="K39" s="1"/>
      <c r="L39" s="1"/>
      <c r="M39" s="1"/>
      <c r="N39" s="1"/>
    </row>
    <row r="40" spans="1:14" ht="14.5">
      <c r="A40" s="9" t="s">
        <v>107</v>
      </c>
      <c r="B40" s="9"/>
      <c r="C40" s="9"/>
      <c r="D40" s="9"/>
      <c r="E40" s="9"/>
      <c r="F40" s="9"/>
      <c r="G40" s="9"/>
      <c r="H40" s="9"/>
      <c r="I40" s="9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</sheetData>
  <mergeCells count="9">
    <mergeCell ref="A26:I26"/>
    <mergeCell ref="A32:I32"/>
    <mergeCell ref="A34:I34"/>
    <mergeCell ref="A40:I40"/>
    <mergeCell ref="A1:J1"/>
    <mergeCell ref="A10:I10"/>
    <mergeCell ref="A16:I16"/>
    <mergeCell ref="A18:I18"/>
    <mergeCell ref="A24:I24"/>
  </mergeCells>
  <conditionalFormatting sqref="B4:B7">
    <cfRule type="colorScale" priority="1">
      <colorScale>
        <cfvo type="min"/>
        <cfvo type="percentile" val="50"/>
        <cfvo type="max"/>
        <color rgb="FFF4CCCC"/>
        <color rgb="FFFFF2CC"/>
        <color rgb="FFD9EAD3"/>
      </colorScale>
    </cfRule>
  </conditionalFormatting>
  <conditionalFormatting sqref="F12:F14">
    <cfRule type="dataBar" priority="2">
      <dataBar>
        <cfvo type="min"/>
        <cfvo type="max"/>
        <color rgb="FF5B9BD5"/>
      </dataBar>
    </cfRule>
  </conditionalFormatting>
  <conditionalFormatting sqref="F20:F22">
    <cfRule type="dataBar" priority="3">
      <dataBar>
        <cfvo type="min"/>
        <cfvo type="max"/>
        <color rgb="FF5B9BD5"/>
      </dataBar>
    </cfRule>
  </conditionalFormatting>
  <conditionalFormatting sqref="F28:F30">
    <cfRule type="dataBar" priority="4">
      <dataBar>
        <cfvo type="min"/>
        <cfvo type="max"/>
        <color rgb="FF5B9BD5"/>
      </dataBar>
    </cfRule>
  </conditionalFormatting>
  <conditionalFormatting sqref="F36:F38">
    <cfRule type="dataBar" priority="5">
      <dataBar>
        <cfvo type="min"/>
        <cfvo type="max"/>
        <color rgb="FF5B9BD5"/>
      </dataBar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Inputs</vt:lpstr>
      <vt:lpstr>References</vt:lpstr>
      <vt:lpstr>Lift 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Alexander Bromley</cp:lastModifiedBy>
  <dcterms:created xsi:type="dcterms:W3CDTF">2026-03-31T17:59:46Z</dcterms:created>
  <dcterms:modified xsi:type="dcterms:W3CDTF">2026-03-31T18:40:29Z</dcterms:modified>
</cp:coreProperties>
</file>